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firstSheet="1" activeTab="2"/>
  </bookViews>
  <sheets>
    <sheet name="Титульный лист" sheetId="1" r:id="rId1"/>
    <sheet name="I - фин.обеспечение" sheetId="2" r:id="rId2"/>
    <sheet name="II - Достижение объёма" sheetId="3" r:id="rId3"/>
    <sheet name="III - Оценка эффективности" sheetId="4" r:id="rId4"/>
    <sheet name="IV - Достижение качества" sheetId="5" r:id="rId5"/>
  </sheets>
  <definedNames>
    <definedName name="_xlnm.Print_Area" localSheetId="2">'II - Достижение объёма'!$A$1:$L$22</definedName>
    <definedName name="_xlnm.Print_Area" localSheetId="3">'III - Оценка эффективности'!$A$1:$C$5</definedName>
    <definedName name="_xlnm.Print_Area" localSheetId="4">'IV - Достижение качества'!$A$1:$J$2</definedName>
    <definedName name="_xlnm.Print_Area" localSheetId="0">'Титульный лист'!$A$1:$E$19</definedName>
  </definedNames>
  <calcPr fullCalcOnLoad="1"/>
</workbook>
</file>

<file path=xl/sharedStrings.xml><?xml version="1.0" encoding="utf-8"?>
<sst xmlns="http://schemas.openxmlformats.org/spreadsheetml/2006/main" count="129" uniqueCount="115">
  <si>
    <t>УТВЕРЖДАЮ</t>
  </si>
  <si>
    <t>№ п/п</t>
  </si>
  <si>
    <t>1</t>
  </si>
  <si>
    <t>(наименование государственного учреждения Тверской области)</t>
  </si>
  <si>
    <t>СОГЛАСОВАНО</t>
  </si>
  <si>
    <t>2</t>
  </si>
  <si>
    <t>3</t>
  </si>
  <si>
    <t>4</t>
  </si>
  <si>
    <t>5</t>
  </si>
  <si>
    <t>6</t>
  </si>
  <si>
    <t>7</t>
  </si>
  <si>
    <t>9</t>
  </si>
  <si>
    <t>12</t>
  </si>
  <si>
    <t xml:space="preserve">Часть IV. Достижение показателей качества государственной услуги (работы) </t>
  </si>
  <si>
    <t xml:space="preserve">Часть I. Финансовое обеспечение выполнения государственного задания </t>
  </si>
  <si>
    <t>Характеристика причин отклонения индекса освоения финансовых средств от 1</t>
  </si>
  <si>
    <t xml:space="preserve">Часть III. Оценка финансово-экономической эффективности реализации государственного задания </t>
  </si>
  <si>
    <t>11</t>
  </si>
  <si>
    <t>Разрешенный к использованию остаток субсидии на выполнение государственного задания за отчетный финансовый год, руб.</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</si>
  <si>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</si>
  <si>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</si>
  <si>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Часть II. Достижение показателей объема государственных услуг, выполнения работ</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</si>
  <si>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</si>
  <si>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</si>
  <si>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 xml:space="preserve">Критерий финансово-экономической эффективности реализации государственного задания в отчетном периоде, 
гр.3 =гр.1 / гр.2  </t>
  </si>
  <si>
    <t>8</t>
  </si>
  <si>
    <t>10</t>
  </si>
  <si>
    <t>Наименование показателя объема государственной услуги (работы)</t>
  </si>
  <si>
    <t>Наименование должности руководителя государственного учреждения Тверской области</t>
  </si>
  <si>
    <t>Наименование должности руководителя исполнительного
органа государственной власти, осуществляющего функции
и полномочия учредителя учреждения Тверской области</t>
  </si>
  <si>
    <t xml:space="preserve">       подпись                              расшифровка подписи</t>
  </si>
  <si>
    <t xml:space="preserve">         подпись                          расшифровка подписи</t>
  </si>
  <si>
    <t>Годовое значение показателя объема  государственной услуги, предусмотренное государственным заданием, отметка о выполнении работы</t>
  </si>
  <si>
    <t>Единица измерения показателя  государственной услуги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</si>
  <si>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</si>
  <si>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(7/6)</t>
  </si>
  <si>
    <t>Итоговое выполнение государственного задания с учетом веса показателя объема государственных услуг, выполнения работ</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</si>
  <si>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</si>
  <si>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Вес показателя в общем объеме государственных услуг (работ) в рамках государственного задания (9/∑9)</t>
  </si>
  <si>
    <t>Характеристика причин отклонения показателя объема государственных услуг, выполнения работ от запланированного значения</t>
  </si>
  <si>
    <t>Уникальный номер реестровой записи ведомственного перечня государственных услуг (работ)</t>
  </si>
  <si>
    <t xml:space="preserve">Наименование государственной услуги (работы) </t>
  </si>
  <si>
    <t xml:space="preserve">Отчет о выполнении государственного задания 
</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</si>
  <si>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</si>
  <si>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
(гр.6 = гр.5 / гр.2+гр.3+гр.4)</t>
  </si>
  <si>
    <t>км</t>
  </si>
  <si>
    <t>Протяженность созданных противопожарных минерализованных полос</t>
  </si>
  <si>
    <t>шт</t>
  </si>
  <si>
    <t>га</t>
  </si>
  <si>
    <t>13</t>
  </si>
  <si>
    <t>________________       В.В. Барышков</t>
  </si>
  <si>
    <t>Руководитель ГБУ "ЛПЦ-Тверьлес"</t>
  </si>
  <si>
    <t>________________       А.В. Смирнов</t>
  </si>
  <si>
    <t>Государственным бюджетным учтежденим Тверской области "Лесозащитный противопожарный центр - Тверьлес"</t>
  </si>
  <si>
    <t xml:space="preserve"> Министр лесного хозяйства Тверской области</t>
  </si>
  <si>
    <t>Предупреждение возникновения и распространения лесных пожаров, включая территорию ООПТ (Устройство противопожарных минерализованных полос.)</t>
  </si>
  <si>
    <t>Предупреждение возникновения и распространения лесных пожаров, включая территорию ООПТ (Прочистка и обновление противопожарных минерализованных полос.)</t>
  </si>
  <si>
    <t>Предупреждение возникновения и распространения лесных пожаров, включая территорию ООПТ (Установка шлагбаумов, устройство преград, обеспечивающих ограничение пребывания граждан в лесах в целях обеспечения пожарной безопасности.)</t>
  </si>
  <si>
    <t>Предупреждение возникновения и распространения лесных пожаров, включая территорию ООПТ (Установка и размещение стендов и других знаков и указателей, содержащих информацию о мерах пожарной безопасности в лесах.)</t>
  </si>
  <si>
    <t>Предупреждение возникновения и распространения лесных пожаров, включая территорию ООПТ (Обеспечение функционирования пожарно-химических станций.)</t>
  </si>
  <si>
    <t>Площадь проведения осветления  молодняков в возрасте до 10 лет; Площадь проведения прочистки  молодняков в возрасте 11-20 лет</t>
  </si>
  <si>
    <t>Количество пожарно-химических станций III тина</t>
  </si>
  <si>
    <t xml:space="preserve">ед </t>
  </si>
  <si>
    <t>Предупреждение возникновения и распространения лесных пожаров, включая территорию ООПТ ( Эксплуатация лесных дорог, предназначенных для охраны лесов от пожаров).</t>
  </si>
  <si>
    <t xml:space="preserve"> Протяженность эксплуатируемых лесных дорог</t>
  </si>
  <si>
    <t>Протяженность прочищенных и обновленных минерализованных полос</t>
  </si>
  <si>
    <t xml:space="preserve">Количество установленных шлагбаумов, обустроенных преград, обеспечивающих ограничение пребывания граждан в лесах </t>
  </si>
  <si>
    <t>Количество установленных и размещенных стендов, знаков и  указателей, содержащих информацию о мерах пожарной безопасности в лесах</t>
  </si>
  <si>
    <t>Мониторинг пожарной опасности в лесах (Организация системы обнаружения и учета лесных пожаров, системы наблюдения за их развитием с использованием наземных  средств.)</t>
  </si>
  <si>
    <t>Площадь наземного патрулирования и видеомониторинга</t>
  </si>
  <si>
    <t>Мониторинг пожарной опасности в лесах (Организация системы обнаружения и учета лесных пожаров, системы наблюдения за их развитием с использованием авиационных   средств.)</t>
  </si>
  <si>
    <t>Зона осуществления лесоавиационных работ по охране лесов от пожаров с применением наземных и (или) авиационных сил и средств</t>
  </si>
  <si>
    <t>Лесное семеноводство (Создание и выделение объектов лесного семеноводства( лесосеменных плантаций, постоянных лесосеменных участков и подобных объектов))</t>
  </si>
  <si>
    <t>Осуществление лесовосстановления и лесоразведения (Искусственное лесовосстановление путем посадки сеянцев с предварительной обработкой почвы)</t>
  </si>
  <si>
    <t>Проведение ухода за лесами (Уход за лесами в молодняках).</t>
  </si>
  <si>
    <t>Проведение ухода за лесами (Уход за лесами в молодняках, выполняемый ручным способом).</t>
  </si>
  <si>
    <t xml:space="preserve">Количество эксплуатируемых шлагбаумов,  преград, обеспечивающих ограничение пребывания граждан в лесах </t>
  </si>
  <si>
    <t>05024000Р69002500015001</t>
  </si>
  <si>
    <t>05024000Р69002500014001</t>
  </si>
  <si>
    <t>05024000Р69002500013001</t>
  </si>
  <si>
    <t>Предупреждение возникновения и распространения лесных пожаров, включая территорию ООПТ (Эксплуатация шлагбаумов,  преград, обеспечивающих ограничение пребывания граждан в лесах .)</t>
  </si>
  <si>
    <t>05024000Р69002500006001</t>
  </si>
  <si>
    <t>05024000Р69002500007001</t>
  </si>
  <si>
    <t>05024000Р69002500005001</t>
  </si>
  <si>
    <t>05024000Р69002500004001</t>
  </si>
  <si>
    <t>05024000Р69002500002001</t>
  </si>
  <si>
    <t>05024000Р69002500018001</t>
  </si>
  <si>
    <t>05024000Р69002900001001</t>
  </si>
  <si>
    <t>Площадь созданных объектов лесного семеноводства</t>
  </si>
  <si>
    <t>05024000Р69002900005001</t>
  </si>
  <si>
    <t>Площадь  искусственного лесовосстановления путем посадки сеянцев с предварительной обработкой почвы</t>
  </si>
  <si>
    <t>05024000Р69002900015001</t>
  </si>
  <si>
    <t>05024000Р69002900017001</t>
  </si>
  <si>
    <t>(за  полугодие)</t>
  </si>
  <si>
    <t>за отчётный период с 01.01.2018 по 01.07.2018</t>
  </si>
  <si>
    <t>Работы выполняются в соответствии с календарным планом приложения № 2 
к приказу Министерства лесного 
хозяйства Тверской области 
от 19.01.2018 № 9-п
Оплата актов вып. Работ будет произведене в июле 2018 года</t>
  </si>
  <si>
    <t>Работы не выполнены в связи с неблагоприятными погодными условиями
Оплата актов вып. Работ будет произведене в июле-августе 2018 года</t>
  </si>
  <si>
    <t>Работы не выполнены в связи с неблагоприятными погодными условиями
Оплата актов вып. Работ будет произведене в июле 2018 года</t>
  </si>
  <si>
    <t>Работы выполнены в полном объеме
Оплата актов вып. Работ будет произведене в июле 2018 года</t>
  </si>
  <si>
    <t xml:space="preserve">Работы выполняются в соответствии с календарным планом приложения № 3 
к приказу Министерства лесного 
хозяйства Тверской области 
</t>
  </si>
  <si>
    <t>Работы выполняются в соответствии с календарным планом приложения № 2 
к приказу Министерства лесного 
хозяйства Тверской области</t>
  </si>
  <si>
    <t>Остаток неиспользованной субсидии на 01.07.2018 г. с учетом остатков прошлых лет составил 26870469,98 руб.
Разрешенные к использованию остатки на 01.01.2018 г. в сумме 8725545,08 руб. , в соответствии с приказом Министерства лесного хозяйства,планируется израсходовать в июле- августе 2018 года.
На противопожаные мероприятия поступило 31294153,82 руб. и было израсходовано 17030295,22 руб., не израсходовано 14263858,60 руб. (из них: 8620473,88 руб. - не использованный остаток на авиационное патрулирование в связи с погодными условиями в 2018 году и выполнением данного вида работы в 3 квартале 2018 года). Работы по противопожарным мероприятиям выполнены не в полном объеме и будут выполняться выполняются в соответствии с календарным планом приложения № 2 
к приказу Министерства лесного хозяйства Тверской области от 19.01.2018 № 9-п.
На выполнение работ по воспроизводству лесов поступило 6422950,00 руб. и было израсходовано 5333931,50 руб. не использован остаток в сумме 1089018,50 руб. по работе лесное семеноводство и планируется к использованию в 3 квартеле 2018 года. Экономия сложилась в результате того, что на 01.07.2018 г. не были получены акты выполненных работ. Работы будут оплачены в июле- августе 2018 года.
Не использованный остаток по выполнению гос работ в области лесного хозяйства за счет средств областного бюджета в сумме 2792047,80 руб. (поступило -5780600,00, израсходовано -2988552,20 руб.) образовался по косгу 221- планируется аукцион в 3 квартале 2018 г, КОСГУ 225,340- частично в результате экономии от аукцоинов и планирования оплаты и закупки в 3 квартале 2018 года.Экономия сложилась в результате того, что на 01.07.2018 г. не были получены акты выполненных работ. Работы будут оплачены в июле- августе 2018 года.
Фактические затраты по Актам выполненных работ составили 28405514,80 руб. оплачено 25352778,92 руб., после получения Актов о выполненных работах будет произведена оплата выполненных работ в июле- августе 2018 года.
Из них: 20843951,85 руб.- выполненно работ по мониторингу пожарной опасности в лесах и 7561562,95 руб. - выполненно работ по воспроизводству лесов.</t>
  </si>
  <si>
    <t>Работы выполняются в соответствии с календарным планом приложения № 2 к приказу Министерства лесного хозяйства Тверской области от 19.01.2018 № 9-п. Оплата актов выполненных работ за июнь в сумме 66876,69 руб. (в т.ч. 31722,48 по работе эксплуатации лесных дорог, в сумме 35154,21  по устройству противопожарных мин. полос) будет произведене в июле 2018 года.</t>
  </si>
  <si>
    <t>Работы не выполнены в полном объеме в связи с неблагоприятными погодными условиями. Оплата актов выполненных работ за июнь в сумме 426196,81 руб. (в т.ч. 389020,93 руб. по прочистке и обновлению мин.полос, 37175,88 руб. - установка шлагбаумов) будет произведене в июле 2018 года.</t>
  </si>
  <si>
    <t xml:space="preserve">Работы выполнены в полном объеме. Оплата актов выполненных работ за июнь в сумме 6654,96 руб. будет произведене в июле 2018 года.
</t>
  </si>
  <si>
    <t>Работы не выполнены в связи с неблагоприятными погодными условиями.  Оплата актов выполненных работ за июнь в сумме 48767,88 руб. будет произведена в июле 2018 года.</t>
  </si>
  <si>
    <t>Работы выполняются в соответствии с календарным планом.</t>
  </si>
  <si>
    <t xml:space="preserve">Работы выполняются в соответствии с календарным планом приложения № 3 
к приказу Министерства лесного хозяйства Тверской области. 
</t>
  </si>
  <si>
    <t xml:space="preserve">Работы выполнены в полном объеме.
Оплата актов выполненных работ по воспроизводству лесов в сумме 2227631,45 руб. будет произведена в июле 2018 года.
</t>
  </si>
  <si>
    <t xml:space="preserve">Работы выполняются в соответствии с календарным планом приложения № 2 к приказу Министерства лесного хозяйства Тверской области.
Оплата актов выполненных работ за июнь 2018 года в сумме 1904690,87 руб. по осветлению и прочистке будет произведена в июле 2018 года.
</t>
  </si>
  <si>
    <t>Остаток неиспользованной субсидии на 01.07.2018 г. с учетом остатков прошлых лет составил 26870469,98 руб.
Разрешенные к использованию остатки на 01.01.2018 г. в сумме 8725545,08 руб. , в соответствии с приказом Министерства лесного хозяйства№ 87-п от 30.05.2018, планируется израсходовать в июле- августе 2018 года.
На противопожаные мероприятия поступило 31294153,82 руб. и было израсходовано 17030295,22 руб.  Работы по противопожарным мероприятиям выполняются  в соответствии с календарным планом приложения № 2 к приказу Министерства лесного хозяйства Тверской области от 19.01.2018 № 9-п. 
На выполнение работ по воспроизводству лесов поступило 6422950,00 руб. и было израсходовано 5333931,50 руб. не использован остаток в сумме 1089018,50 руб. по работе лесное семеноводство и планируется к использованию в 3 квартеле 2018 года.  
Работы по воспроизводству лесов выполненны на общую сумму 7561562,95 руб. Работы по воспроизводству лесов - посадка сеянцев были выполненны в полном объеме. 
Из-за особенностей приемки работ по охране лесов от пожаров и воспроизводству лесов акты выполненных работ за июнь 2018 года будут оплачены в июле 2018 года.
Выполнение работ по охране лесов от пожаров, воспроизводству лесов будут продолжены в 3 квартале 2018 года.</t>
  </si>
  <si>
    <t xml:space="preserve">«06» августа 2018г.                  </t>
  </si>
  <si>
    <t xml:space="preserve">«06»августа 2018г.                 </t>
  </si>
  <si>
    <t xml:space="preserve">Работы выполняются в соответствии с календарным планом.  Неиспользованный остаток в размере 8620473,98 руб. образовался в связи с благоприятными погодными условиями.  Количество пожаров и их площадь уменьшилась по сравнению в прошлыми годами, оставшиеся средства планируется освоить в 3 квартале 2018 года. По состоянию на 30.06.2018 года  было совершено 16 полетов на 71 ч 24 мин с кратностью 0,55. Оплата актов выполненных работ за июнь 2018 года будет произведена в июле 2018 года. </t>
  </si>
  <si>
    <t>Работы выполняются в соответствии с календарным планом.  Неиспользованный остаток в размере 3209377,91 руб. образовался в связи с благоприятяными погодными условиями. Количество пожаров и их площадь уменьшилась по сравнению с прошлыми годами, оставшиеся средства планируется освоить в 3 квартале 2018 года по истечению пожароопасного периода.</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</si>
</sst>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
    <numFmt numFmtId="178" formatCode="0.000000"/>
    <numFmt numFmtId="179" formatCode="0.00000"/>
    <numFmt numFmtId="180" formatCode="0.0000"/>
    <numFmt numFmtId="181" formatCode="0.000"/>
    <numFmt numFmtId="182" formatCode="[$-FC19]d\ mmmm\ yyyy\ &quot;г.&quot;"/>
    <numFmt numFmtId="183" formatCode="0.0"/>
    <numFmt numFmtId="184" formatCode="#,##0.000"/>
    <numFmt numFmtId="185" formatCode="#,##0.0000"/>
    <numFmt numFmtId="186" formatCode="#,##0.0000000"/>
    <numFmt numFmtId="187" formatCode="#,##0.00000"/>
    <numFmt numFmtId="188" formatCode="0.0000000000"/>
    <numFmt numFmtId="189" formatCode="0.000000000"/>
  </numFmts>
  <fonts count="52">
    <font>
      <sz val="11"/>
      <color theme="1"/>
      <name val="Calibri"/>
      <family val="2"/>
    </font>
    <font>
      <sz val="11"/>
      <color indexed="8"/>
      <name val="Calibri"/>
      <family val="2"/>
    </font>
    <font>
      <sz val="10"/>
      <name val="Times New Roman"/>
      <family val="1"/>
    </font>
    <font>
      <sz val="10"/>
      <color indexed="8"/>
      <name val="Times New Roman"/>
      <family val="1"/>
    </font>
    <font>
      <sz val="8"/>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vertAlign val="superscript"/>
      <sz val="10"/>
      <color indexed="8"/>
      <name val="Times New Roman"/>
      <family val="1"/>
    </font>
    <font>
      <u val="single"/>
      <sz val="10"/>
      <color indexed="8"/>
      <name val="Times New Roman"/>
      <family val="1"/>
    </font>
    <font>
      <sz val="10"/>
      <color indexed="10"/>
      <name val="Times New Roman"/>
      <family val="1"/>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vertAlign val="superscript"/>
      <sz val="10"/>
      <color theme="1"/>
      <name val="Times New Roman"/>
      <family val="1"/>
    </font>
    <font>
      <sz val="10"/>
      <color rgb="FF000000"/>
      <name val="Times New Roman"/>
      <family val="1"/>
    </font>
    <font>
      <u val="single"/>
      <sz val="10"/>
      <color theme="1"/>
      <name val="Times New Roman"/>
      <family val="1"/>
    </font>
    <font>
      <sz val="10"/>
      <color rgb="FFFF0000"/>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right/>
      <top style="thin"/>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12">
    <xf numFmtId="0" fontId="0" fillId="0" borderId="0" xfId="0" applyFont="1" applyAlignment="1">
      <alignment/>
    </xf>
    <xf numFmtId="49" fontId="46" fillId="0" borderId="0" xfId="0" applyNumberFormat="1" applyFont="1" applyAlignment="1">
      <alignment/>
    </xf>
    <xf numFmtId="0" fontId="46" fillId="0" borderId="0" xfId="0" applyFont="1" applyAlignment="1">
      <alignment/>
    </xf>
    <xf numFmtId="0" fontId="46" fillId="0" borderId="0" xfId="0" applyFont="1" applyAlignment="1">
      <alignment wrapText="1"/>
    </xf>
    <xf numFmtId="0" fontId="46" fillId="0" borderId="0" xfId="0" applyFont="1" applyAlignment="1">
      <alignment horizontal="right" wrapText="1"/>
    </xf>
    <xf numFmtId="0" fontId="46" fillId="33" borderId="0" xfId="0" applyFont="1" applyFill="1" applyAlignment="1">
      <alignment horizontal="left"/>
    </xf>
    <xf numFmtId="0" fontId="46" fillId="0" borderId="0" xfId="0" applyFont="1" applyAlignment="1">
      <alignment horizontal="right" vertical="top" wrapText="1"/>
    </xf>
    <xf numFmtId="0" fontId="46" fillId="0" borderId="0" xfId="0" applyFont="1" applyAlignment="1">
      <alignment horizontal="left"/>
    </xf>
    <xf numFmtId="0" fontId="46" fillId="0" borderId="0" xfId="0" applyFont="1" applyAlignment="1">
      <alignment horizontal="left" wrapText="1"/>
    </xf>
    <xf numFmtId="49" fontId="46" fillId="0" borderId="0" xfId="0" applyNumberFormat="1" applyFont="1" applyAlignment="1">
      <alignment/>
    </xf>
    <xf numFmtId="49" fontId="46" fillId="0" borderId="0" xfId="0" applyNumberFormat="1" applyFont="1" applyAlignment="1">
      <alignment vertical="top" wrapText="1"/>
    </xf>
    <xf numFmtId="49" fontId="46" fillId="0" borderId="0" xfId="0" applyNumberFormat="1" applyFont="1" applyAlignment="1">
      <alignment wrapText="1"/>
    </xf>
    <xf numFmtId="0" fontId="46" fillId="0" borderId="0" xfId="0" applyFont="1" applyAlignment="1">
      <alignment vertical="top" wrapText="1"/>
    </xf>
    <xf numFmtId="49" fontId="47" fillId="0" borderId="0" xfId="0" applyNumberFormat="1" applyFont="1" applyBorder="1" applyAlignment="1">
      <alignment horizontal="center" vertical="top" wrapText="1"/>
    </xf>
    <xf numFmtId="0" fontId="46" fillId="0" borderId="0" xfId="0" applyFont="1" applyBorder="1" applyAlignment="1">
      <alignment horizontal="center" vertical="top" wrapText="1"/>
    </xf>
    <xf numFmtId="0" fontId="46" fillId="0" borderId="0" xfId="0" applyFont="1" applyBorder="1" applyAlignment="1">
      <alignment vertical="top" wrapText="1"/>
    </xf>
    <xf numFmtId="0" fontId="46" fillId="0" borderId="0" xfId="0" applyFont="1" applyAlignment="1">
      <alignment vertical="top"/>
    </xf>
    <xf numFmtId="0" fontId="46" fillId="0" borderId="0" xfId="0" applyFont="1" applyBorder="1" applyAlignment="1">
      <alignment/>
    </xf>
    <xf numFmtId="49" fontId="48" fillId="0" borderId="10" xfId="0" applyNumberFormat="1" applyFont="1" applyBorder="1" applyAlignment="1">
      <alignment horizontal="center" vertical="center" wrapText="1"/>
    </xf>
    <xf numFmtId="49" fontId="48" fillId="0" borderId="0" xfId="0" applyNumberFormat="1" applyFont="1" applyBorder="1" applyAlignment="1">
      <alignment horizontal="center" vertical="center" wrapText="1"/>
    </xf>
    <xf numFmtId="0" fontId="48" fillId="0" borderId="0" xfId="0" applyFont="1" applyBorder="1" applyAlignment="1">
      <alignment vertical="center" wrapText="1"/>
    </xf>
    <xf numFmtId="0" fontId="48" fillId="0" borderId="0" xfId="0" applyFont="1" applyBorder="1" applyAlignment="1">
      <alignment horizontal="justify" vertical="center" wrapText="1"/>
    </xf>
    <xf numFmtId="0" fontId="46" fillId="0" borderId="0" xfId="0" applyFont="1" applyAlignment="1">
      <alignment horizontal="center"/>
    </xf>
    <xf numFmtId="0" fontId="2" fillId="0" borderId="10" xfId="0" applyFont="1" applyBorder="1" applyAlignment="1">
      <alignment horizontal="center" vertical="center" wrapText="1"/>
    </xf>
    <xf numFmtId="0" fontId="2" fillId="0" borderId="0" xfId="0" applyFont="1" applyAlignment="1">
      <alignment vertical="top"/>
    </xf>
    <xf numFmtId="49" fontId="46" fillId="0" borderId="0" xfId="0" applyNumberFormat="1" applyFont="1" applyBorder="1" applyAlignment="1">
      <alignment horizontal="left" vertical="center" wrapText="1"/>
    </xf>
    <xf numFmtId="49" fontId="2" fillId="0" borderId="10" xfId="0" applyNumberFormat="1"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3" fillId="0" borderId="1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0" xfId="0" applyFont="1" applyAlignment="1">
      <alignment/>
    </xf>
    <xf numFmtId="0" fontId="2" fillId="0" borderId="10" xfId="0" applyFont="1" applyBorder="1" applyAlignment="1">
      <alignment horizontal="center" vertical="top" wrapText="1"/>
    </xf>
    <xf numFmtId="0" fontId="4" fillId="33" borderId="10" xfId="0" applyFont="1" applyFill="1" applyBorder="1" applyAlignment="1">
      <alignment horizontal="center" vertical="center" wrapText="1"/>
    </xf>
    <xf numFmtId="49" fontId="49" fillId="0" borderId="0" xfId="0" applyNumberFormat="1" applyFont="1" applyAlignment="1">
      <alignment/>
    </xf>
    <xf numFmtId="49" fontId="2" fillId="33" borderId="10" xfId="0" applyNumberFormat="1" applyFont="1" applyFill="1" applyBorder="1" applyAlignment="1">
      <alignment horizontal="center" vertical="top" wrapText="1"/>
    </xf>
    <xf numFmtId="2" fontId="2" fillId="0" borderId="10" xfId="0" applyNumberFormat="1" applyFont="1" applyBorder="1" applyAlignment="1">
      <alignment horizontal="center" vertical="top" wrapText="1"/>
    </xf>
    <xf numFmtId="4" fontId="46" fillId="0" borderId="0" xfId="0" applyNumberFormat="1" applyFont="1" applyAlignment="1">
      <alignment/>
    </xf>
    <xf numFmtId="49" fontId="2"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vertical="top" wrapText="1"/>
    </xf>
    <xf numFmtId="0" fontId="4" fillId="33" borderId="10" xfId="0" applyFont="1" applyFill="1" applyBorder="1" applyAlignment="1">
      <alignment vertical="top" wrapText="1"/>
    </xf>
    <xf numFmtId="0" fontId="2" fillId="0" borderId="10" xfId="0" applyFont="1" applyBorder="1" applyAlignment="1">
      <alignment horizontal="center"/>
    </xf>
    <xf numFmtId="0" fontId="48" fillId="0" borderId="10" xfId="0" applyFont="1" applyBorder="1" applyAlignment="1">
      <alignment horizontal="center" vertical="center" wrapText="1"/>
    </xf>
    <xf numFmtId="0" fontId="50" fillId="0" borderId="0" xfId="0" applyFont="1" applyAlignment="1">
      <alignment/>
    </xf>
    <xf numFmtId="49" fontId="50" fillId="33" borderId="10" xfId="0" applyNumberFormat="1" applyFont="1" applyFill="1" applyBorder="1" applyAlignment="1">
      <alignment horizontal="center" vertical="top" wrapText="1"/>
    </xf>
    <xf numFmtId="49" fontId="50" fillId="33" borderId="10" xfId="0" applyNumberFormat="1" applyFont="1" applyFill="1" applyBorder="1" applyAlignment="1">
      <alignment horizontal="left" vertical="top" wrapText="1"/>
    </xf>
    <xf numFmtId="49" fontId="50" fillId="33" borderId="10" xfId="0" applyNumberFormat="1" applyFont="1" applyFill="1" applyBorder="1" applyAlignment="1">
      <alignment vertical="top" wrapText="1"/>
    </xf>
    <xf numFmtId="49" fontId="50" fillId="33" borderId="12" xfId="0" applyNumberFormat="1" applyFont="1" applyFill="1" applyBorder="1" applyAlignment="1">
      <alignment horizontal="center" vertical="top" wrapText="1"/>
    </xf>
    <xf numFmtId="49" fontId="50" fillId="33" borderId="13" xfId="0" applyNumberFormat="1" applyFont="1" applyFill="1" applyBorder="1" applyAlignment="1">
      <alignment horizontal="center" vertical="top" wrapText="1"/>
    </xf>
    <xf numFmtId="49" fontId="50" fillId="33" borderId="13" xfId="0" applyNumberFormat="1" applyFont="1" applyFill="1" applyBorder="1" applyAlignment="1">
      <alignment horizontal="left" vertical="top" wrapText="1"/>
    </xf>
    <xf numFmtId="0" fontId="50" fillId="0" borderId="0" xfId="0" applyFont="1" applyBorder="1" applyAlignment="1">
      <alignment/>
    </xf>
    <xf numFmtId="0" fontId="50" fillId="0" borderId="10" xfId="0" applyFont="1" applyBorder="1" applyAlignment="1">
      <alignment/>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46" fillId="0" borderId="0" xfId="0" applyFont="1" applyBorder="1" applyAlignment="1">
      <alignment wrapText="1"/>
    </xf>
    <xf numFmtId="4" fontId="5" fillId="33" borderId="12"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 fontId="51" fillId="33" borderId="12" xfId="0" applyNumberFormat="1" applyFont="1" applyFill="1" applyBorder="1" applyAlignment="1">
      <alignment horizontal="center" vertical="center" wrapText="1"/>
    </xf>
    <xf numFmtId="0" fontId="4" fillId="33" borderId="10" xfId="0" applyFont="1" applyFill="1" applyBorder="1" applyAlignment="1">
      <alignment horizontal="justify" vertical="top" wrapText="1"/>
    </xf>
    <xf numFmtId="0" fontId="4" fillId="33" borderId="10" xfId="0" applyFont="1" applyFill="1" applyBorder="1" applyAlignment="1">
      <alignment horizontal="left" vertical="top" wrapText="1"/>
    </xf>
    <xf numFmtId="0" fontId="4"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xf>
    <xf numFmtId="181" fontId="2" fillId="33" borderId="10" xfId="58" applyNumberFormat="1" applyFont="1" applyFill="1" applyBorder="1" applyAlignment="1">
      <alignment horizontal="center" vertical="center" wrapText="1"/>
    </xf>
    <xf numFmtId="180" fontId="2" fillId="33" borderId="10" xfId="0" applyNumberFormat="1" applyFont="1" applyFill="1" applyBorder="1" applyAlignment="1">
      <alignment horizontal="center" vertical="center" wrapText="1"/>
    </xf>
    <xf numFmtId="49" fontId="50" fillId="33" borderId="12" xfId="0" applyNumberFormat="1" applyFont="1" applyFill="1" applyBorder="1" applyAlignment="1">
      <alignment vertical="top" wrapText="1"/>
    </xf>
    <xf numFmtId="49" fontId="2" fillId="33" borderId="12" xfId="0" applyNumberFormat="1" applyFont="1" applyFill="1" applyBorder="1" applyAlignment="1">
      <alignment horizontal="center" vertical="top" wrapText="1"/>
    </xf>
    <xf numFmtId="4" fontId="2" fillId="33" borderId="10" xfId="0" applyNumberFormat="1" applyFont="1" applyFill="1" applyBorder="1" applyAlignment="1">
      <alignment horizontal="center" vertical="center" wrapText="1"/>
    </xf>
    <xf numFmtId="180" fontId="2"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181" fontId="2" fillId="33" borderId="10" xfId="58" applyNumberFormat="1" applyFont="1" applyFill="1" applyBorder="1" applyAlignment="1">
      <alignment horizontal="center" vertical="center" wrapText="1"/>
    </xf>
    <xf numFmtId="0" fontId="4" fillId="33" borderId="10" xfId="0" applyFont="1" applyFill="1" applyBorder="1" applyAlignment="1">
      <alignment vertical="top" wrapText="1"/>
    </xf>
    <xf numFmtId="0" fontId="2" fillId="33" borderId="10" xfId="0" applyFont="1" applyFill="1" applyBorder="1" applyAlignment="1">
      <alignment horizontal="justify" vertical="center" wrapText="1"/>
    </xf>
    <xf numFmtId="0" fontId="2" fillId="33" borderId="10" xfId="0" applyFont="1" applyFill="1" applyBorder="1" applyAlignment="1">
      <alignment horizontal="justify" vertical="top" wrapText="1"/>
    </xf>
    <xf numFmtId="0" fontId="2" fillId="33" borderId="13" xfId="0" applyFont="1" applyFill="1" applyBorder="1" applyAlignment="1">
      <alignment vertical="top" wrapText="1"/>
    </xf>
    <xf numFmtId="49" fontId="46" fillId="0" borderId="0" xfId="0" applyNumberFormat="1" applyFont="1" applyBorder="1" applyAlignment="1">
      <alignment horizontal="center" wrapText="1"/>
    </xf>
    <xf numFmtId="49" fontId="46" fillId="0" borderId="0" xfId="0" applyNumberFormat="1" applyFont="1" applyAlignment="1">
      <alignment horizontal="left"/>
    </xf>
    <xf numFmtId="49" fontId="46" fillId="0" borderId="0" xfId="0" applyNumberFormat="1" applyFont="1" applyAlignment="1">
      <alignment horizontal="left" vertical="top" wrapText="1"/>
    </xf>
    <xf numFmtId="49" fontId="46" fillId="0" borderId="0" xfId="0" applyNumberFormat="1" applyFont="1" applyAlignment="1">
      <alignment horizontal="left" vertical="top"/>
    </xf>
    <xf numFmtId="49" fontId="46" fillId="0" borderId="0" xfId="0" applyNumberFormat="1" applyFont="1" applyAlignment="1">
      <alignment horizontal="left" wrapText="1"/>
    </xf>
    <xf numFmtId="0" fontId="46" fillId="0" borderId="0" xfId="0" applyFont="1" applyAlignment="1">
      <alignment horizontal="center" vertical="top" wrapText="1"/>
    </xf>
    <xf numFmtId="0" fontId="46" fillId="0" borderId="15" xfId="0" applyFont="1" applyBorder="1" applyAlignment="1">
      <alignment horizontal="center" vertical="top" wrapText="1"/>
    </xf>
    <xf numFmtId="49" fontId="46" fillId="0" borderId="16" xfId="0" applyNumberFormat="1" applyFont="1" applyBorder="1" applyAlignment="1">
      <alignment horizontal="center" wrapText="1"/>
    </xf>
    <xf numFmtId="0" fontId="46" fillId="0" borderId="0" xfId="0" applyFont="1" applyBorder="1" applyAlignment="1">
      <alignment horizontal="center" wrapText="1"/>
    </xf>
    <xf numFmtId="0" fontId="46" fillId="0" borderId="10" xfId="0" applyFont="1" applyBorder="1" applyAlignment="1">
      <alignment horizontal="justify" vertical="top" wrapText="1"/>
    </xf>
    <xf numFmtId="4" fontId="48" fillId="0" borderId="10" xfId="0" applyNumberFormat="1" applyFont="1" applyBorder="1" applyAlignment="1">
      <alignment horizontal="center" vertical="center" wrapText="1"/>
    </xf>
    <xf numFmtId="49"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46" fillId="0" borderId="0" xfId="0" applyFont="1" applyAlignment="1">
      <alignment horizontal="center"/>
    </xf>
    <xf numFmtId="49" fontId="50" fillId="33" borderId="12" xfId="0" applyNumberFormat="1" applyFont="1" applyFill="1" applyBorder="1" applyAlignment="1">
      <alignment horizontal="left" vertical="top" wrapText="1"/>
    </xf>
    <xf numFmtId="49" fontId="50" fillId="33" borderId="13" xfId="0" applyNumberFormat="1" applyFont="1" applyFill="1" applyBorder="1" applyAlignment="1">
      <alignment horizontal="left" vertical="top" wrapText="1"/>
    </xf>
    <xf numFmtId="49" fontId="2" fillId="33" borderId="12" xfId="0" applyNumberFormat="1" applyFont="1" applyFill="1" applyBorder="1" applyAlignment="1">
      <alignment horizontal="center" vertical="top" wrapText="1"/>
    </xf>
    <xf numFmtId="49" fontId="2" fillId="33" borderId="13" xfId="0" applyNumberFormat="1" applyFont="1" applyFill="1" applyBorder="1" applyAlignment="1">
      <alignment horizontal="center" vertical="top" wrapText="1"/>
    </xf>
    <xf numFmtId="49" fontId="2" fillId="33" borderId="12" xfId="0" applyNumberFormat="1" applyFont="1" applyFill="1" applyBorder="1" applyAlignment="1">
      <alignment vertical="top" wrapText="1"/>
    </xf>
    <xf numFmtId="49" fontId="2" fillId="33" borderId="13" xfId="0" applyNumberFormat="1" applyFont="1" applyFill="1" applyBorder="1" applyAlignment="1">
      <alignment vertical="top" wrapText="1"/>
    </xf>
    <xf numFmtId="49" fontId="50" fillId="33" borderId="12" xfId="0" applyNumberFormat="1" applyFont="1" applyFill="1" applyBorder="1" applyAlignment="1">
      <alignment horizontal="center" vertical="top" wrapText="1"/>
    </xf>
    <xf numFmtId="49" fontId="50" fillId="33" borderId="13" xfId="0" applyNumberFormat="1" applyFont="1" applyFill="1" applyBorder="1" applyAlignment="1">
      <alignment horizontal="center" vertical="top" wrapText="1"/>
    </xf>
    <xf numFmtId="0" fontId="4" fillId="33" borderId="10" xfId="0" applyFont="1" applyFill="1" applyBorder="1" applyAlignment="1">
      <alignment horizontal="left" vertical="top" wrapText="1"/>
    </xf>
    <xf numFmtId="4" fontId="2"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180" fontId="2" fillId="33" borderId="10" xfId="0" applyNumberFormat="1" applyFont="1" applyFill="1" applyBorder="1" applyAlignment="1">
      <alignment horizontal="center" vertical="center" wrapText="1"/>
    </xf>
    <xf numFmtId="181" fontId="2" fillId="33" borderId="10" xfId="58" applyNumberFormat="1" applyFont="1" applyFill="1" applyBorder="1" applyAlignment="1">
      <alignment horizontal="center" vertical="center" wrapText="1"/>
    </xf>
    <xf numFmtId="0" fontId="4" fillId="33" borderId="10" xfId="0" applyFont="1" applyFill="1" applyBorder="1" applyAlignment="1">
      <alignment vertical="top" wrapText="1"/>
    </xf>
    <xf numFmtId="0" fontId="2" fillId="33" borderId="12" xfId="0" applyFont="1" applyFill="1" applyBorder="1" applyAlignment="1">
      <alignment horizontal="justify" vertical="top" wrapText="1"/>
    </xf>
    <xf numFmtId="0" fontId="2" fillId="33" borderId="17" xfId="0" applyFont="1" applyFill="1" applyBorder="1" applyAlignment="1">
      <alignment horizontal="justify" vertical="top" wrapText="1"/>
    </xf>
    <xf numFmtId="0" fontId="2" fillId="33" borderId="13" xfId="0" applyFont="1" applyFill="1" applyBorder="1" applyAlignment="1">
      <alignment horizontal="justify" vertical="top" wrapText="1"/>
    </xf>
    <xf numFmtId="4" fontId="5" fillId="33" borderId="12" xfId="0" applyNumberFormat="1" applyFont="1" applyFill="1" applyBorder="1" applyAlignment="1">
      <alignment horizontal="center" vertical="top" wrapText="1"/>
    </xf>
    <xf numFmtId="4" fontId="5" fillId="33" borderId="17" xfId="0" applyNumberFormat="1" applyFont="1" applyFill="1" applyBorder="1" applyAlignment="1">
      <alignment horizontal="center" vertical="top" wrapText="1"/>
    </xf>
    <xf numFmtId="4" fontId="5" fillId="33" borderId="13" xfId="0" applyNumberFormat="1" applyFont="1" applyFill="1" applyBorder="1" applyAlignment="1">
      <alignment horizontal="center" vertical="top" wrapText="1"/>
    </xf>
    <xf numFmtId="0" fontId="2" fillId="0" borderId="10" xfId="0" applyFont="1" applyBorder="1" applyAlignment="1">
      <alignment horizontal="center" wrapText="1"/>
    </xf>
    <xf numFmtId="0" fontId="4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25"/>
  <sheetViews>
    <sheetView view="pageLayout" showRuler="0" zoomScale="91" zoomScaleNormal="70" zoomScaleSheetLayoutView="85" zoomScalePageLayoutView="91" workbookViewId="0" topLeftCell="A13">
      <selection activeCell="A11" sqref="A11:B11"/>
    </sheetView>
  </sheetViews>
  <sheetFormatPr defaultColWidth="8.8515625" defaultRowHeight="15"/>
  <cols>
    <col min="1" max="1" width="9.28125" style="1" customWidth="1"/>
    <col min="2" max="2" width="46.7109375" style="2" customWidth="1"/>
    <col min="3" max="3" width="5.57421875" style="2" customWidth="1"/>
    <col min="4" max="4" width="5.00390625" style="2" customWidth="1"/>
    <col min="5" max="5" width="67.8515625" style="2" customWidth="1"/>
    <col min="6" max="16384" width="8.8515625" style="2" customWidth="1"/>
  </cols>
  <sheetData>
    <row r="1" spans="4:5" ht="12.75">
      <c r="D1" s="3"/>
      <c r="E1" s="8"/>
    </row>
    <row r="2" spans="4:5" ht="9" customHeight="1">
      <c r="D2" s="3"/>
      <c r="E2" s="8"/>
    </row>
    <row r="3" spans="4:5" ht="9" customHeight="1">
      <c r="D3" s="3"/>
      <c r="E3" s="8"/>
    </row>
    <row r="4" spans="4:5" ht="107.25" customHeight="1">
      <c r="D4" s="3"/>
      <c r="E4" s="8"/>
    </row>
    <row r="5" spans="4:5" ht="12.75">
      <c r="D5" s="3"/>
      <c r="E5" s="4"/>
    </row>
    <row r="6" spans="1:11" ht="21.75" customHeight="1">
      <c r="A6" s="5" t="s">
        <v>4</v>
      </c>
      <c r="D6" s="6"/>
      <c r="E6" s="7" t="s">
        <v>0</v>
      </c>
      <c r="I6" s="2">
        <f>I7+I9+I10+I11+I13+I14+I15+I17+I19+I20+I22+I16+I18</f>
        <v>27213988.679999996</v>
      </c>
      <c r="K6" s="2">
        <f>H6*J6</f>
        <v>0</v>
      </c>
    </row>
    <row r="7" spans="1:12" ht="21.75" customHeight="1">
      <c r="A7" s="33" t="s">
        <v>54</v>
      </c>
      <c r="D7" s="6"/>
      <c r="E7" s="8" t="s">
        <v>51</v>
      </c>
      <c r="G7" s="3" t="s">
        <v>101</v>
      </c>
      <c r="H7" s="2" t="e">
        <f>G7/F7</f>
        <v>#VALUE!</v>
      </c>
      <c r="I7" s="2">
        <v>35213.74</v>
      </c>
      <c r="L7" s="3" t="s">
        <v>95</v>
      </c>
    </row>
    <row r="8" spans="1:6" ht="58.5" customHeight="1">
      <c r="A8" s="80" t="s">
        <v>29</v>
      </c>
      <c r="B8" s="80"/>
      <c r="C8" s="9"/>
      <c r="D8" s="6"/>
      <c r="E8" s="10" t="s">
        <v>28</v>
      </c>
      <c r="F8" s="11"/>
    </row>
    <row r="9" spans="1:9" ht="78.75" customHeight="1">
      <c r="A9" s="77" t="s">
        <v>50</v>
      </c>
      <c r="B9" s="77"/>
      <c r="C9" s="9"/>
      <c r="D9" s="6"/>
      <c r="E9" s="3" t="s">
        <v>52</v>
      </c>
      <c r="F9" s="12"/>
      <c r="I9" s="2">
        <v>28637.28</v>
      </c>
    </row>
    <row r="10" spans="1:9" ht="65.25" customHeight="1">
      <c r="A10" s="78" t="s">
        <v>30</v>
      </c>
      <c r="B10" s="79"/>
      <c r="C10" s="9"/>
      <c r="D10" s="6"/>
      <c r="E10" s="78" t="s">
        <v>31</v>
      </c>
      <c r="F10" s="79"/>
      <c r="I10" s="2">
        <v>194370.58</v>
      </c>
    </row>
    <row r="11" spans="1:12" ht="80.25" customHeight="1">
      <c r="A11" s="77" t="s">
        <v>111</v>
      </c>
      <c r="B11" s="77"/>
      <c r="D11" s="6"/>
      <c r="E11" s="8" t="s">
        <v>112</v>
      </c>
      <c r="I11" s="2">
        <f>11014.31+999.72</f>
        <v>12014.029999999999</v>
      </c>
      <c r="L11" s="3" t="s">
        <v>96</v>
      </c>
    </row>
    <row r="12" spans="4:5" ht="12.75" customHeight="1">
      <c r="D12" s="6"/>
      <c r="E12" s="6"/>
    </row>
    <row r="13" spans="1:12" ht="18.75" customHeight="1">
      <c r="A13" s="81" t="s">
        <v>42</v>
      </c>
      <c r="B13" s="81"/>
      <c r="C13" s="81"/>
      <c r="D13" s="81"/>
      <c r="E13" s="81"/>
      <c r="I13" s="2">
        <v>16637.4</v>
      </c>
      <c r="J13" s="2">
        <f>I13/I6</f>
        <v>0.000611354704216038</v>
      </c>
      <c r="L13" s="3" t="s">
        <v>98</v>
      </c>
    </row>
    <row r="14" spans="1:12" s="16" customFormat="1" ht="267.75">
      <c r="A14" s="13"/>
      <c r="B14" s="14"/>
      <c r="C14" s="14"/>
      <c r="D14" s="15"/>
      <c r="I14" s="16">
        <v>38103.17</v>
      </c>
      <c r="L14" s="12" t="s">
        <v>97</v>
      </c>
    </row>
    <row r="15" spans="1:12" s="17" customFormat="1" ht="178.5">
      <c r="A15" s="82" t="s">
        <v>53</v>
      </c>
      <c r="B15" s="82"/>
      <c r="C15" s="82"/>
      <c r="D15" s="82"/>
      <c r="E15" s="82"/>
      <c r="I15" s="17">
        <f>15567899.87+965809.29+802156.49</f>
        <v>17335865.65</v>
      </c>
      <c r="L15" s="54" t="s">
        <v>98</v>
      </c>
    </row>
    <row r="16" spans="1:9" s="16" customFormat="1" ht="15" customHeight="1">
      <c r="A16" s="83" t="s">
        <v>3</v>
      </c>
      <c r="B16" s="83"/>
      <c r="C16" s="83"/>
      <c r="D16" s="83"/>
      <c r="E16" s="83"/>
      <c r="I16" s="16">
        <f>1988542.09+3041.79</f>
        <v>1991583.8800000001</v>
      </c>
    </row>
    <row r="17" spans="1:4" s="16" customFormat="1" ht="15.75">
      <c r="A17" s="13"/>
      <c r="B17" s="14"/>
      <c r="C17" s="14"/>
      <c r="D17" s="15"/>
    </row>
    <row r="18" spans="1:12" s="16" customFormat="1" ht="18.75" customHeight="1">
      <c r="A18" s="84" t="s">
        <v>94</v>
      </c>
      <c r="B18" s="84"/>
      <c r="C18" s="84"/>
      <c r="D18" s="84"/>
      <c r="E18" s="84"/>
      <c r="I18" s="16">
        <v>242845.36</v>
      </c>
      <c r="L18" s="12" t="s">
        <v>99</v>
      </c>
    </row>
    <row r="19" spans="1:12" s="16" customFormat="1" ht="18.75" customHeight="1">
      <c r="A19" s="76" t="s">
        <v>93</v>
      </c>
      <c r="B19" s="76"/>
      <c r="C19" s="76"/>
      <c r="D19" s="76"/>
      <c r="E19" s="76"/>
      <c r="I19" s="16">
        <f>6304890.99</f>
        <v>6304890.99</v>
      </c>
      <c r="L19" s="12" t="s">
        <v>98</v>
      </c>
    </row>
    <row r="20" spans="9:12" ht="216.75">
      <c r="I20" s="2">
        <f>1013826.6</f>
        <v>1013826.6</v>
      </c>
      <c r="L20" s="3" t="s">
        <v>100</v>
      </c>
    </row>
    <row r="24" ht="12.75">
      <c r="I24" s="2">
        <f>I7+I9+I10+I11+I13+I14+I15+I16+I17</f>
        <v>19652425.729999997</v>
      </c>
    </row>
    <row r="25" ht="12.75">
      <c r="I25" s="2">
        <f>I19+I20+I22+I18</f>
        <v>7561562.95</v>
      </c>
    </row>
  </sheetData>
  <sheetProtection/>
  <mergeCells count="10">
    <mergeCell ref="A19:E19"/>
    <mergeCell ref="A9:B9"/>
    <mergeCell ref="A10:B10"/>
    <mergeCell ref="A11:B11"/>
    <mergeCell ref="A8:B8"/>
    <mergeCell ref="E10:F10"/>
    <mergeCell ref="A13:E13"/>
    <mergeCell ref="A15:E15"/>
    <mergeCell ref="A16:E16"/>
    <mergeCell ref="A18:E18"/>
  </mergeCells>
  <printOptions/>
  <pageMargins left="0.5118110236220472" right="0.31496062992125984" top="0.7480314960629921" bottom="0.5511811023622047" header="0.31496062992125984" footer="0.31496062992125984"/>
  <pageSetup firstPageNumber="1" useFirstPageNumber="1" fitToHeight="0" horizontalDpi="600" verticalDpi="600" orientation="landscape" paperSize="9" r:id="rId1"/>
  <headerFooter>
    <oddHeader>&amp;C&amp;"Times New Roman,обычный"&amp;12&amp;P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2:L9"/>
  <sheetViews>
    <sheetView zoomScaleSheetLayoutView="100" zoomScalePageLayoutView="70" workbookViewId="0" topLeftCell="A1">
      <selection activeCell="E4" sqref="E4:E5"/>
    </sheetView>
  </sheetViews>
  <sheetFormatPr defaultColWidth="8.8515625" defaultRowHeight="15"/>
  <cols>
    <col min="1" max="1" width="5.7109375" style="1" bestFit="1" customWidth="1"/>
    <col min="2" max="2" width="18.7109375" style="2" customWidth="1"/>
    <col min="3" max="3" width="17.7109375" style="2" customWidth="1"/>
    <col min="4" max="4" width="18.28125" style="2" customWidth="1"/>
    <col min="5" max="5" width="22.28125" style="2" customWidth="1"/>
    <col min="6" max="6" width="14.00390625" style="2" customWidth="1"/>
    <col min="7" max="7" width="21.57421875" style="2" customWidth="1"/>
    <col min="8" max="8" width="8.8515625" style="2" customWidth="1"/>
    <col min="9" max="9" width="12.7109375" style="2" customWidth="1"/>
    <col min="10" max="10" width="13.28125" style="2" customWidth="1"/>
    <col min="11" max="11" width="28.140625" style="2" customWidth="1"/>
    <col min="12" max="16384" width="8.8515625" style="2" customWidth="1"/>
  </cols>
  <sheetData>
    <row r="2" spans="1:11" ht="12.75">
      <c r="A2" s="89" t="s">
        <v>14</v>
      </c>
      <c r="B2" s="89"/>
      <c r="C2" s="89"/>
      <c r="D2" s="89"/>
      <c r="E2" s="89"/>
      <c r="F2" s="89"/>
      <c r="G2" s="89"/>
      <c r="H2" s="89"/>
      <c r="I2" s="89"/>
      <c r="J2" s="89"/>
      <c r="K2" s="89"/>
    </row>
    <row r="4" spans="1:11" ht="239.25" customHeight="1">
      <c r="A4" s="87" t="s">
        <v>1</v>
      </c>
      <c r="B4" s="88" t="s">
        <v>19</v>
      </c>
      <c r="C4" s="88" t="s">
        <v>20</v>
      </c>
      <c r="D4" s="88" t="s">
        <v>18</v>
      </c>
      <c r="E4" s="88" t="s">
        <v>43</v>
      </c>
      <c r="F4" s="88" t="s">
        <v>44</v>
      </c>
      <c r="G4" s="88" t="s">
        <v>15</v>
      </c>
      <c r="H4" s="88"/>
      <c r="I4" s="88"/>
      <c r="J4" s="88"/>
      <c r="K4" s="88"/>
    </row>
    <row r="5" spans="1:11" ht="81" customHeight="1">
      <c r="A5" s="87"/>
      <c r="B5" s="88"/>
      <c r="C5" s="88"/>
      <c r="D5" s="88"/>
      <c r="E5" s="88"/>
      <c r="F5" s="88"/>
      <c r="G5" s="88"/>
      <c r="H5" s="88"/>
      <c r="I5" s="88"/>
      <c r="J5" s="88"/>
      <c r="K5" s="88"/>
    </row>
    <row r="6" spans="1:11" ht="12.75">
      <c r="A6" s="18" t="s">
        <v>2</v>
      </c>
      <c r="B6" s="42">
        <v>2</v>
      </c>
      <c r="C6" s="42">
        <v>3</v>
      </c>
      <c r="D6" s="42">
        <v>4</v>
      </c>
      <c r="E6" s="42">
        <v>5</v>
      </c>
      <c r="F6" s="42">
        <v>6</v>
      </c>
      <c r="G6" s="88">
        <v>7</v>
      </c>
      <c r="H6" s="88"/>
      <c r="I6" s="88"/>
      <c r="J6" s="88"/>
      <c r="K6" s="88"/>
    </row>
    <row r="7" spans="1:12" ht="150" customHeight="1">
      <c r="A7" s="87"/>
      <c r="B7" s="86">
        <v>43497703.82</v>
      </c>
      <c r="C7" s="86">
        <v>0</v>
      </c>
      <c r="D7" s="86">
        <v>8725545.08</v>
      </c>
      <c r="E7" s="86">
        <v>25352778.92</v>
      </c>
      <c r="F7" s="86">
        <f>E7/(B7+C7+D7)</f>
        <v>0.4854692010553944</v>
      </c>
      <c r="G7" s="85" t="s">
        <v>110</v>
      </c>
      <c r="H7" s="85"/>
      <c r="I7" s="85"/>
      <c r="J7" s="85"/>
      <c r="K7" s="85"/>
      <c r="L7" s="3"/>
    </row>
    <row r="8" spans="1:11" ht="58.5" customHeight="1">
      <c r="A8" s="87"/>
      <c r="B8" s="86"/>
      <c r="C8" s="86"/>
      <c r="D8" s="86"/>
      <c r="E8" s="86"/>
      <c r="F8" s="86"/>
      <c r="G8" s="85"/>
      <c r="H8" s="85"/>
      <c r="I8" s="85"/>
      <c r="J8" s="85"/>
      <c r="K8" s="85"/>
    </row>
    <row r="9" spans="1:11" ht="12.75" customHeight="1">
      <c r="A9" s="87"/>
      <c r="B9" s="86"/>
      <c r="C9" s="86"/>
      <c r="D9" s="86"/>
      <c r="E9" s="86"/>
      <c r="F9" s="86"/>
      <c r="G9" s="85"/>
      <c r="H9" s="85"/>
      <c r="I9" s="85"/>
      <c r="J9" s="85"/>
      <c r="K9" s="85"/>
    </row>
  </sheetData>
  <sheetProtection/>
  <mergeCells count="16">
    <mergeCell ref="G4:K5"/>
    <mergeCell ref="G6:K6"/>
    <mergeCell ref="A2:K2"/>
    <mergeCell ref="A4:A5"/>
    <mergeCell ref="F4:F5"/>
    <mergeCell ref="B4:B5"/>
    <mergeCell ref="E4:E5"/>
    <mergeCell ref="D4:D5"/>
    <mergeCell ref="C4:C5"/>
    <mergeCell ref="G7:K9"/>
    <mergeCell ref="B7:B9"/>
    <mergeCell ref="A7:A9"/>
    <mergeCell ref="C7:C9"/>
    <mergeCell ref="D7:D9"/>
    <mergeCell ref="E7:E9"/>
    <mergeCell ref="F7:F9"/>
  </mergeCells>
  <printOptions/>
  <pageMargins left="0.7086614173228347" right="0.7086614173228347" top="0.7480314960629921" bottom="0.7480314960629921" header="0.31496062992125984" footer="0.31496062992125984"/>
  <pageSetup firstPageNumber="2" useFirstPageNumber="1" fitToHeight="1" fitToWidth="1" horizontalDpi="600" verticalDpi="600" orientation="landscape" paperSize="9" scale="36" r:id="rId1"/>
  <headerFooter>
    <oddHeader>&amp;C&amp;"Times New Roman,обычный"&amp;12&amp;P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Y22"/>
  <sheetViews>
    <sheetView tabSelected="1" view="pageBreakPreview" zoomScaleNormal="86" zoomScaleSheetLayoutView="100" workbookViewId="0" topLeftCell="C16">
      <selection activeCell="I15" sqref="I15"/>
    </sheetView>
  </sheetViews>
  <sheetFormatPr defaultColWidth="8.8515625" defaultRowHeight="15"/>
  <cols>
    <col min="1" max="1" width="4.421875" style="1" customWidth="1"/>
    <col min="2" max="2" width="26.00390625" style="2" customWidth="1"/>
    <col min="3" max="3" width="32.00390625" style="2" customWidth="1"/>
    <col min="4" max="4" width="20.8515625" style="2" customWidth="1"/>
    <col min="5" max="5" width="10.421875" style="2" customWidth="1"/>
    <col min="6" max="6" width="14.8515625" style="2" customWidth="1"/>
    <col min="7" max="7" width="14.421875" style="2" customWidth="1"/>
    <col min="8" max="8" width="10.57421875" style="2" customWidth="1"/>
    <col min="9" max="9" width="14.8515625" style="2" customWidth="1"/>
    <col min="10" max="10" width="13.140625" style="2" customWidth="1"/>
    <col min="11" max="11" width="9.7109375" style="2" customWidth="1"/>
    <col min="12" max="12" width="26.28125" style="2" customWidth="1"/>
    <col min="13" max="16384" width="8.8515625" style="2" customWidth="1"/>
  </cols>
  <sheetData>
    <row r="1" spans="1:5" ht="12.75">
      <c r="A1" s="19"/>
      <c r="B1" s="19"/>
      <c r="C1" s="20"/>
      <c r="D1" s="21"/>
      <c r="E1" s="21"/>
    </row>
    <row r="2" spans="1:12" ht="12.75">
      <c r="A2" s="89" t="s">
        <v>21</v>
      </c>
      <c r="B2" s="89"/>
      <c r="C2" s="89"/>
      <c r="D2" s="89"/>
      <c r="E2" s="89"/>
      <c r="F2" s="89"/>
      <c r="G2" s="89"/>
      <c r="H2" s="89"/>
      <c r="I2" s="89"/>
      <c r="J2" s="89"/>
      <c r="K2" s="89"/>
      <c r="L2" s="89"/>
    </row>
    <row r="3" spans="1:5" ht="12.75">
      <c r="A3" s="22"/>
      <c r="B3" s="22"/>
      <c r="C3" s="22"/>
      <c r="D3" s="22"/>
      <c r="E3" s="22"/>
    </row>
    <row r="4" spans="1:12" s="24" customFormat="1" ht="263.25" customHeight="1">
      <c r="A4" s="26" t="s">
        <v>1</v>
      </c>
      <c r="B4" s="27" t="s">
        <v>40</v>
      </c>
      <c r="C4" s="29" t="s">
        <v>41</v>
      </c>
      <c r="D4" s="28" t="s">
        <v>27</v>
      </c>
      <c r="E4" s="27" t="s">
        <v>33</v>
      </c>
      <c r="F4" s="27" t="s">
        <v>32</v>
      </c>
      <c r="G4" s="27" t="s">
        <v>34</v>
      </c>
      <c r="H4" s="27" t="s">
        <v>35</v>
      </c>
      <c r="I4" s="27" t="s">
        <v>37</v>
      </c>
      <c r="J4" s="27" t="s">
        <v>38</v>
      </c>
      <c r="K4" s="27" t="s">
        <v>36</v>
      </c>
      <c r="L4" s="27" t="s">
        <v>39</v>
      </c>
    </row>
    <row r="5" spans="1:12" s="24" customFormat="1" ht="12.75">
      <c r="A5" s="52">
        <v>1</v>
      </c>
      <c r="B5" s="52">
        <v>2</v>
      </c>
      <c r="C5" s="53">
        <v>3</v>
      </c>
      <c r="D5" s="52">
        <v>4</v>
      </c>
      <c r="E5" s="52">
        <v>5</v>
      </c>
      <c r="F5" s="52">
        <v>6</v>
      </c>
      <c r="G5" s="52">
        <v>7</v>
      </c>
      <c r="H5" s="52">
        <v>8</v>
      </c>
      <c r="I5" s="52">
        <v>9</v>
      </c>
      <c r="J5" s="52">
        <v>10</v>
      </c>
      <c r="K5" s="52">
        <v>11</v>
      </c>
      <c r="L5" s="52">
        <v>12</v>
      </c>
    </row>
    <row r="6" spans="1:12" s="24" customFormat="1" ht="18.75" customHeight="1">
      <c r="A6" s="37"/>
      <c r="B6" s="37"/>
      <c r="C6" s="56"/>
      <c r="D6" s="57"/>
      <c r="E6" s="57"/>
      <c r="F6" s="58"/>
      <c r="G6" s="58"/>
      <c r="H6" s="55">
        <f>(SUM(H7:H21))/13</f>
        <v>0.7341902247219512</v>
      </c>
      <c r="I6" s="55">
        <f>I7+I9+I10+I11+I12+I13+I14+I16+I18+I19+I21+I15+I17</f>
        <v>81082326.41</v>
      </c>
      <c r="J6" s="59">
        <f>SUM(J7:J21)</f>
        <v>1.0000000000000002</v>
      </c>
      <c r="K6" s="107">
        <f>SUM(H7:H21)/13*SUM(J7:J21)</f>
        <v>0.7341902247219513</v>
      </c>
      <c r="L6" s="57"/>
    </row>
    <row r="7" spans="1:12" s="43" customFormat="1" ht="15" customHeight="1">
      <c r="A7" s="96" t="s">
        <v>2</v>
      </c>
      <c r="B7" s="90" t="s">
        <v>77</v>
      </c>
      <c r="C7" s="98" t="s">
        <v>63</v>
      </c>
      <c r="D7" s="98" t="s">
        <v>64</v>
      </c>
      <c r="E7" s="100" t="s">
        <v>45</v>
      </c>
      <c r="F7" s="99">
        <v>8.02</v>
      </c>
      <c r="G7" s="99">
        <v>7.62</v>
      </c>
      <c r="H7" s="102">
        <f>G7/F7</f>
        <v>0.9501246882793019</v>
      </c>
      <c r="I7" s="99">
        <v>254414.29</v>
      </c>
      <c r="J7" s="101">
        <f>I7/I6</f>
        <v>0.003137728050790397</v>
      </c>
      <c r="K7" s="108"/>
      <c r="L7" s="104" t="s">
        <v>102</v>
      </c>
    </row>
    <row r="8" spans="1:12" s="43" customFormat="1" ht="54" customHeight="1">
      <c r="A8" s="97"/>
      <c r="B8" s="91"/>
      <c r="C8" s="98"/>
      <c r="D8" s="98"/>
      <c r="E8" s="100"/>
      <c r="F8" s="99"/>
      <c r="G8" s="99"/>
      <c r="H8" s="102"/>
      <c r="I8" s="99"/>
      <c r="J8" s="101"/>
      <c r="K8" s="108"/>
      <c r="L8" s="105"/>
    </row>
    <row r="9" spans="1:12" s="43" customFormat="1" ht="113.25" customHeight="1">
      <c r="A9" s="44" t="s">
        <v>5</v>
      </c>
      <c r="B9" s="45" t="s">
        <v>78</v>
      </c>
      <c r="C9" s="60" t="s">
        <v>55</v>
      </c>
      <c r="D9" s="60" t="s">
        <v>46</v>
      </c>
      <c r="E9" s="32" t="s">
        <v>45</v>
      </c>
      <c r="F9" s="38">
        <v>175.363</v>
      </c>
      <c r="G9" s="38">
        <v>114.385</v>
      </c>
      <c r="H9" s="64">
        <f>G9/F9</f>
        <v>0.6522755655411917</v>
      </c>
      <c r="I9" s="38">
        <v>323264.15</v>
      </c>
      <c r="J9" s="65">
        <f>I9/I6</f>
        <v>0.0039868632822075934</v>
      </c>
      <c r="K9" s="108"/>
      <c r="L9" s="106"/>
    </row>
    <row r="10" spans="1:12" s="43" customFormat="1" ht="102" customHeight="1">
      <c r="A10" s="44" t="s">
        <v>6</v>
      </c>
      <c r="B10" s="45" t="s">
        <v>79</v>
      </c>
      <c r="C10" s="60" t="s">
        <v>56</v>
      </c>
      <c r="D10" s="61" t="s">
        <v>65</v>
      </c>
      <c r="E10" s="32" t="s">
        <v>45</v>
      </c>
      <c r="F10" s="38">
        <v>853.428</v>
      </c>
      <c r="G10" s="38">
        <v>648.868</v>
      </c>
      <c r="H10" s="64">
        <f>G10/F10</f>
        <v>0.7603078408489059</v>
      </c>
      <c r="I10" s="38">
        <v>1376570.83</v>
      </c>
      <c r="J10" s="65">
        <f>I10/I6</f>
        <v>0.016977446145775926</v>
      </c>
      <c r="K10" s="108"/>
      <c r="L10" s="104" t="s">
        <v>103</v>
      </c>
    </row>
    <row r="11" spans="1:12" s="43" customFormat="1" ht="76.5" customHeight="1">
      <c r="A11" s="67" t="s">
        <v>7</v>
      </c>
      <c r="B11" s="66" t="s">
        <v>82</v>
      </c>
      <c r="C11" s="72" t="s">
        <v>57</v>
      </c>
      <c r="D11" s="72" t="s">
        <v>66</v>
      </c>
      <c r="E11" s="70" t="s">
        <v>47</v>
      </c>
      <c r="F11" s="68">
        <v>33</v>
      </c>
      <c r="G11" s="68">
        <v>32</v>
      </c>
      <c r="H11" s="71">
        <f>G11/F11</f>
        <v>0.9696969696969697</v>
      </c>
      <c r="I11" s="68">
        <v>204467.34</v>
      </c>
      <c r="J11" s="69">
        <f>I11/I6</f>
        <v>0.002521725128680851</v>
      </c>
      <c r="K11" s="108"/>
      <c r="L11" s="105"/>
    </row>
    <row r="12" spans="1:25" s="51" customFormat="1" ht="133.5" customHeight="1">
      <c r="A12" s="44" t="s">
        <v>8</v>
      </c>
      <c r="B12" s="46" t="s">
        <v>81</v>
      </c>
      <c r="C12" s="40" t="s">
        <v>80</v>
      </c>
      <c r="D12" s="40" t="s">
        <v>76</v>
      </c>
      <c r="E12" s="32" t="s">
        <v>47</v>
      </c>
      <c r="F12" s="38">
        <v>20</v>
      </c>
      <c r="G12" s="38">
        <v>20</v>
      </c>
      <c r="H12" s="64">
        <f aca="true" t="shared" si="0" ref="H12:H19">G12/F12</f>
        <v>1</v>
      </c>
      <c r="I12" s="38">
        <v>16637.4</v>
      </c>
      <c r="J12" s="65">
        <f>I12/I6</f>
        <v>0.00020519144845291572</v>
      </c>
      <c r="K12" s="108"/>
      <c r="L12" s="74" t="s">
        <v>104</v>
      </c>
      <c r="M12" s="50"/>
      <c r="N12" s="50"/>
      <c r="O12" s="50"/>
      <c r="P12" s="50"/>
      <c r="Q12" s="50"/>
      <c r="R12" s="50"/>
      <c r="S12" s="50"/>
      <c r="T12" s="50"/>
      <c r="U12" s="50"/>
      <c r="V12" s="50"/>
      <c r="W12" s="50"/>
      <c r="X12" s="50"/>
      <c r="Y12" s="50"/>
    </row>
    <row r="13" spans="1:12" s="43" customFormat="1" ht="167.25" customHeight="1">
      <c r="A13" s="48" t="s">
        <v>9</v>
      </c>
      <c r="B13" s="49" t="s">
        <v>83</v>
      </c>
      <c r="C13" s="60" t="s">
        <v>58</v>
      </c>
      <c r="D13" s="60" t="s">
        <v>67</v>
      </c>
      <c r="E13" s="32" t="s">
        <v>47</v>
      </c>
      <c r="F13" s="38">
        <v>111</v>
      </c>
      <c r="G13" s="38">
        <v>109</v>
      </c>
      <c r="H13" s="64">
        <f t="shared" si="0"/>
        <v>0.9819819819819819</v>
      </c>
      <c r="I13" s="38">
        <v>193329.81</v>
      </c>
      <c r="J13" s="65">
        <f>I13/I6</f>
        <v>0.0023843643684125517</v>
      </c>
      <c r="K13" s="108"/>
      <c r="L13" s="74" t="s">
        <v>105</v>
      </c>
    </row>
    <row r="14" spans="1:12" s="43" customFormat="1" ht="108.75" customHeight="1">
      <c r="A14" s="44" t="s">
        <v>10</v>
      </c>
      <c r="B14" s="45" t="s">
        <v>84</v>
      </c>
      <c r="C14" s="60" t="s">
        <v>59</v>
      </c>
      <c r="D14" s="60" t="s">
        <v>61</v>
      </c>
      <c r="E14" s="62" t="s">
        <v>62</v>
      </c>
      <c r="F14" s="63">
        <v>4</v>
      </c>
      <c r="G14" s="63">
        <v>4</v>
      </c>
      <c r="H14" s="64">
        <f t="shared" si="0"/>
        <v>1</v>
      </c>
      <c r="I14" s="38">
        <v>37048503</v>
      </c>
      <c r="J14" s="65">
        <f>I14/I6</f>
        <v>0.45692451907041925</v>
      </c>
      <c r="K14" s="108"/>
      <c r="L14" s="74" t="s">
        <v>106</v>
      </c>
    </row>
    <row r="15" spans="1:12" s="43" customFormat="1" ht="191.25">
      <c r="A15" s="47" t="s">
        <v>25</v>
      </c>
      <c r="B15" s="45" t="s">
        <v>85</v>
      </c>
      <c r="C15" s="60" t="s">
        <v>68</v>
      </c>
      <c r="D15" s="60" t="s">
        <v>69</v>
      </c>
      <c r="E15" s="62" t="s">
        <v>48</v>
      </c>
      <c r="F15" s="63">
        <v>2475200</v>
      </c>
      <c r="G15" s="63">
        <v>2475200</v>
      </c>
      <c r="H15" s="64">
        <f t="shared" si="0"/>
        <v>1</v>
      </c>
      <c r="I15" s="63">
        <v>10395840</v>
      </c>
      <c r="J15" s="65">
        <f>I15/I6</f>
        <v>0.12821339076326585</v>
      </c>
      <c r="K15" s="108"/>
      <c r="L15" s="74" t="s">
        <v>114</v>
      </c>
    </row>
    <row r="16" spans="1:12" s="43" customFormat="1" ht="242.25">
      <c r="A16" s="47" t="s">
        <v>11</v>
      </c>
      <c r="B16" s="45" t="s">
        <v>86</v>
      </c>
      <c r="C16" s="60" t="s">
        <v>70</v>
      </c>
      <c r="D16" s="60" t="s">
        <v>71</v>
      </c>
      <c r="E16" s="62" t="s">
        <v>48</v>
      </c>
      <c r="F16" s="63">
        <v>2399000</v>
      </c>
      <c r="G16" s="63">
        <v>2399000</v>
      </c>
      <c r="H16" s="64">
        <f t="shared" si="0"/>
        <v>1</v>
      </c>
      <c r="I16" s="38">
        <v>9812000</v>
      </c>
      <c r="J16" s="65">
        <f>I16/I6</f>
        <v>0.12101280802409084</v>
      </c>
      <c r="K16" s="108"/>
      <c r="L16" s="73" t="s">
        <v>113</v>
      </c>
    </row>
    <row r="17" spans="1:12" s="43" customFormat="1" ht="81.75" customHeight="1">
      <c r="A17" s="47" t="s">
        <v>26</v>
      </c>
      <c r="B17" s="45" t="s">
        <v>87</v>
      </c>
      <c r="C17" s="60" t="s">
        <v>72</v>
      </c>
      <c r="D17" s="60" t="s">
        <v>88</v>
      </c>
      <c r="E17" s="62" t="s">
        <v>48</v>
      </c>
      <c r="F17" s="63">
        <v>12</v>
      </c>
      <c r="G17" s="63">
        <v>0</v>
      </c>
      <c r="H17" s="64">
        <f t="shared" si="0"/>
        <v>0</v>
      </c>
      <c r="I17" s="38">
        <v>3604813</v>
      </c>
      <c r="J17" s="65">
        <f>I17/I6</f>
        <v>0.04445867748998644</v>
      </c>
      <c r="K17" s="108"/>
      <c r="L17" s="74" t="s">
        <v>107</v>
      </c>
    </row>
    <row r="18" spans="1:12" s="43" customFormat="1" ht="91.5" customHeight="1">
      <c r="A18" s="44" t="s">
        <v>17</v>
      </c>
      <c r="B18" s="46" t="s">
        <v>89</v>
      </c>
      <c r="C18" s="40" t="s">
        <v>73</v>
      </c>
      <c r="D18" s="40" t="s">
        <v>90</v>
      </c>
      <c r="E18" s="32" t="s">
        <v>48</v>
      </c>
      <c r="F18" s="38">
        <v>216.4</v>
      </c>
      <c r="G18" s="38">
        <v>216.4</v>
      </c>
      <c r="H18" s="64">
        <f t="shared" si="0"/>
        <v>1</v>
      </c>
      <c r="I18" s="38">
        <v>6431974.97</v>
      </c>
      <c r="J18" s="65">
        <f>I18/I6</f>
        <v>0.07932647291687397</v>
      </c>
      <c r="K18" s="108"/>
      <c r="L18" s="74" t="s">
        <v>108</v>
      </c>
    </row>
    <row r="19" spans="1:12" s="43" customFormat="1" ht="63.75" customHeight="1">
      <c r="A19" s="92" t="s">
        <v>12</v>
      </c>
      <c r="B19" s="94" t="s">
        <v>91</v>
      </c>
      <c r="C19" s="103" t="s">
        <v>74</v>
      </c>
      <c r="D19" s="103" t="s">
        <v>60</v>
      </c>
      <c r="E19" s="100" t="s">
        <v>48</v>
      </c>
      <c r="F19" s="99">
        <v>675.4</v>
      </c>
      <c r="G19" s="99">
        <v>155.4</v>
      </c>
      <c r="H19" s="102">
        <f t="shared" si="0"/>
        <v>0.2300858750370151</v>
      </c>
      <c r="I19" s="99">
        <v>11137906.58</v>
      </c>
      <c r="J19" s="101">
        <f>I19/I6</f>
        <v>0.1373654046836321</v>
      </c>
      <c r="K19" s="108"/>
      <c r="L19" s="104" t="s">
        <v>109</v>
      </c>
    </row>
    <row r="20" spans="1:12" s="30" customFormat="1" ht="70.5" customHeight="1">
      <c r="A20" s="93"/>
      <c r="B20" s="95"/>
      <c r="C20" s="103"/>
      <c r="D20" s="103"/>
      <c r="E20" s="100"/>
      <c r="F20" s="99"/>
      <c r="G20" s="99"/>
      <c r="H20" s="102"/>
      <c r="I20" s="99"/>
      <c r="J20" s="101"/>
      <c r="K20" s="108"/>
      <c r="L20" s="105"/>
    </row>
    <row r="21" spans="1:12" s="30" customFormat="1" ht="72" customHeight="1">
      <c r="A21" s="34" t="s">
        <v>49</v>
      </c>
      <c r="B21" s="39" t="s">
        <v>92</v>
      </c>
      <c r="C21" s="40" t="s">
        <v>75</v>
      </c>
      <c r="D21" s="40" t="s">
        <v>60</v>
      </c>
      <c r="E21" s="32" t="s">
        <v>48</v>
      </c>
      <c r="F21" s="38">
        <v>16.6</v>
      </c>
      <c r="G21" s="38">
        <v>0</v>
      </c>
      <c r="H21" s="64">
        <f>G21/F21</f>
        <v>0</v>
      </c>
      <c r="I21" s="38">
        <v>282605.04</v>
      </c>
      <c r="J21" s="65">
        <f>I21/I6</f>
        <v>0.003485408627411385</v>
      </c>
      <c r="K21" s="109"/>
      <c r="L21" s="75"/>
    </row>
    <row r="22" spans="1:9" ht="12.75">
      <c r="A22" s="25"/>
      <c r="B22" s="25"/>
      <c r="C22" s="25"/>
      <c r="D22" s="25"/>
      <c r="E22" s="25"/>
      <c r="I22" s="36"/>
    </row>
  </sheetData>
  <sheetProtection/>
  <mergeCells count="25">
    <mergeCell ref="K6:K21"/>
    <mergeCell ref="D7:D8"/>
    <mergeCell ref="E7:E8"/>
    <mergeCell ref="F7:F8"/>
    <mergeCell ref="J19:J20"/>
    <mergeCell ref="D19:D20"/>
    <mergeCell ref="G7:G8"/>
    <mergeCell ref="L19:L20"/>
    <mergeCell ref="L7:L9"/>
    <mergeCell ref="L10:L11"/>
    <mergeCell ref="C19:C20"/>
    <mergeCell ref="F19:F20"/>
    <mergeCell ref="G19:G20"/>
    <mergeCell ref="H19:H20"/>
    <mergeCell ref="I19:I20"/>
    <mergeCell ref="A2:L2"/>
    <mergeCell ref="B7:B8"/>
    <mergeCell ref="A19:A20"/>
    <mergeCell ref="B19:B20"/>
    <mergeCell ref="A7:A8"/>
    <mergeCell ref="C7:C8"/>
    <mergeCell ref="I7:I8"/>
    <mergeCell ref="E19:E20"/>
    <mergeCell ref="J7:J8"/>
    <mergeCell ref="H7:H8"/>
  </mergeCells>
  <printOptions/>
  <pageMargins left="0.7086614173228347" right="0.7086614173228347" top="1.1811023622047245" bottom="0.7480314960629921" header="0.31496062992125984" footer="0.31496062992125984"/>
  <pageSetup firstPageNumber="3" useFirstPageNumber="1" fitToHeight="0" fitToWidth="1" horizontalDpi="600" verticalDpi="600" orientation="landscape" paperSize="9" scale="66" r:id="rId1"/>
  <headerFooter>
    <oddHeader>&amp;C&amp;"Times New Roman,обычный"&amp;12&amp;P</oddHeader>
  </headerFooter>
  <rowBreaks count="2" manualBreakCount="2">
    <brk id="11" max="11" man="1"/>
    <brk id="20" max="11" man="1"/>
  </rowBreaks>
</worksheet>
</file>

<file path=xl/worksheets/sheet4.xml><?xml version="1.0" encoding="utf-8"?>
<worksheet xmlns="http://schemas.openxmlformats.org/spreadsheetml/2006/main" xmlns:r="http://schemas.openxmlformats.org/officeDocument/2006/relationships">
  <sheetPr>
    <pageSetUpPr fitToPage="1"/>
  </sheetPr>
  <dimension ref="A1:C5"/>
  <sheetViews>
    <sheetView view="pageLayout" zoomScale="85" zoomScaleNormal="85" zoomScaleSheetLayoutView="85" zoomScalePageLayoutView="85" workbookViewId="0" topLeftCell="A1">
      <selection activeCell="C3" sqref="C3"/>
    </sheetView>
  </sheetViews>
  <sheetFormatPr defaultColWidth="8.8515625" defaultRowHeight="15"/>
  <cols>
    <col min="1" max="1" width="28.7109375" style="1" customWidth="1"/>
    <col min="2" max="3" width="28.7109375" style="2" customWidth="1"/>
    <col min="4" max="16384" width="8.8515625" style="2" customWidth="1"/>
  </cols>
  <sheetData>
    <row r="1" spans="1:3" s="30" customFormat="1" ht="36" customHeight="1">
      <c r="A1" s="110" t="s">
        <v>16</v>
      </c>
      <c r="B1" s="110"/>
      <c r="C1" s="110"/>
    </row>
    <row r="2" spans="1:3" s="30" customFormat="1" ht="12.75">
      <c r="A2" s="41"/>
      <c r="B2" s="41"/>
      <c r="C2" s="41"/>
    </row>
    <row r="3" spans="1:3" s="30" customFormat="1" ht="156.75" customHeight="1">
      <c r="A3" s="23" t="s">
        <v>22</v>
      </c>
      <c r="B3" s="23" t="s">
        <v>23</v>
      </c>
      <c r="C3" s="23" t="s">
        <v>24</v>
      </c>
    </row>
    <row r="4" spans="1:3" s="30" customFormat="1" ht="12.75">
      <c r="A4" s="31">
        <v>1</v>
      </c>
      <c r="B4" s="31">
        <v>2</v>
      </c>
      <c r="C4" s="31">
        <v>3</v>
      </c>
    </row>
    <row r="5" spans="1:3" s="30" customFormat="1" ht="13.5" customHeight="1">
      <c r="A5" s="35"/>
      <c r="B5" s="31"/>
      <c r="C5" s="35"/>
    </row>
  </sheetData>
  <sheetProtection/>
  <mergeCells count="1">
    <mergeCell ref="A1:C1"/>
  </mergeCells>
  <printOptions/>
  <pageMargins left="0.7086614173228347" right="0.7086614173228347" top="0.7480314960629921" bottom="0.7480314960629921" header="0.31496062992125984" footer="0.31496062992125984"/>
  <pageSetup firstPageNumber="27" useFirstPageNumber="1" fitToHeight="0" fitToWidth="1" horizontalDpi="600" verticalDpi="600" orientation="landscape" paperSize="9" r:id="rId1"/>
  <headerFooter>
    <oddHeader>&amp;C5</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1"/>
  <sheetViews>
    <sheetView view="pageBreakPreview" zoomScaleNormal="85" zoomScaleSheetLayoutView="100" zoomScalePageLayoutView="85" workbookViewId="0" topLeftCell="A10">
      <selection activeCell="G27" sqref="G27"/>
    </sheetView>
  </sheetViews>
  <sheetFormatPr defaultColWidth="8.8515625" defaultRowHeight="126" customHeight="1"/>
  <cols>
    <col min="1" max="1" width="3.7109375" style="1" customWidth="1"/>
    <col min="2" max="2" width="22.28125" style="2" customWidth="1"/>
    <col min="3" max="3" width="23.7109375" style="2" customWidth="1"/>
    <col min="4" max="4" width="30.8515625" style="2" customWidth="1"/>
    <col min="5" max="5" width="10.00390625" style="2" customWidth="1"/>
    <col min="6" max="6" width="14.57421875" style="2" customWidth="1"/>
    <col min="7" max="7" width="14.00390625" style="2" customWidth="1"/>
    <col min="8" max="8" width="13.140625" style="2" customWidth="1"/>
    <col min="9" max="9" width="19.28125" style="2" customWidth="1"/>
    <col min="10" max="10" width="20.28125" style="2" customWidth="1"/>
    <col min="11" max="11" width="3.00390625" style="2" customWidth="1"/>
    <col min="12" max="16384" width="8.8515625" style="2" customWidth="1"/>
  </cols>
  <sheetData>
    <row r="1" spans="1:10" ht="36" customHeight="1">
      <c r="A1" s="111" t="s">
        <v>13</v>
      </c>
      <c r="B1" s="111"/>
      <c r="C1" s="111"/>
      <c r="D1" s="111"/>
      <c r="E1" s="111"/>
      <c r="F1" s="111"/>
      <c r="G1" s="111"/>
      <c r="H1" s="111"/>
      <c r="I1" s="111"/>
      <c r="J1" s="111"/>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sheetData>
  <sheetProtection/>
  <mergeCells count="1">
    <mergeCell ref="A1:J1"/>
  </mergeCells>
  <printOptions/>
  <pageMargins left="0.7086614173228347" right="0.7086614173228347" top="0.7480314960629921" bottom="0.7480314960629921" header="0.31496062992125984" footer="0.31496062992125984"/>
  <pageSetup firstPageNumber="7" useFirstPageNumber="1" fitToHeight="0" fitToWidth="1" horizontalDpi="600" verticalDpi="600" orientation="landscape" paperSize="9" scale="76" r:id="rId1"/>
  <headerFooter>
    <oddHeader>&amp;C8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Usr</cp:lastModifiedBy>
  <cp:lastPrinted>2018-08-08T07:31:23Z</cp:lastPrinted>
  <dcterms:created xsi:type="dcterms:W3CDTF">2013-10-09T11:41:25Z</dcterms:created>
  <dcterms:modified xsi:type="dcterms:W3CDTF">2018-08-08T07:32:42Z</dcterms:modified>
  <cp:category/>
  <cp:version/>
  <cp:contentType/>
  <cp:contentStatus/>
</cp:coreProperties>
</file>